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'видатки'!$A$1:$F$146</definedName>
  </definedNames>
  <calcPr fullCalcOnLoad="1"/>
</workbook>
</file>

<file path=xl/sharedStrings.xml><?xml version="1.0" encoding="utf-8"?>
<sst xmlns="http://schemas.openxmlformats.org/spreadsheetml/2006/main" count="271" uniqueCount="188">
  <si>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</si>
  <si>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</si>
  <si>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</si>
  <si>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</si>
  <si>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</si>
  <si>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</si>
  <si>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</si>
  <si>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</si>
  <si>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</si>
  <si>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</si>
  <si>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</si>
  <si>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</si>
  <si>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</si>
  <si>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</si>
  <si>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</si>
  <si>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</si>
  <si>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</si>
  <si>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</si>
  <si>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</si>
  <si>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</si>
  <si>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</si>
  <si>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</si>
  <si>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</si>
  <si>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</si>
  <si>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</si>
  <si>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</si>
  <si>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</si>
  <si>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</si>
  <si>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</si>
  <si>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</si>
  <si>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</si>
  <si>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</si>
  <si>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</si>
  <si>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</si>
  <si>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</si>
  <si>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</si>
  <si>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</si>
  <si>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</si>
  <si>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</si>
  <si>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</si>
  <si>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</si>
  <si>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</si>
  <si>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</si>
  <si>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</si>
  <si>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</si>
  <si>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</si>
  <si>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</si>
  <si>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</si>
  <si>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</si>
  <si>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</si>
  <si>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</si>
  <si>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</si>
  <si>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</si>
  <si>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</si>
  <si>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</si>
  <si>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</si>
  <si>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</si>
  <si>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</si>
  <si>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</si>
  <si>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</si>
  <si>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</si>
  <si>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</si>
  <si>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</si>
  <si>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</si>
  <si>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</si>
  <si>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</si>
  <si>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</si>
  <si>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</si>
  <si>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</si>
  <si>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</si>
  <si>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</si>
  <si>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</si>
  <si>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</si>
  <si>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</si>
  <si>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</si>
  <si>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</si>
  <si>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</si>
  <si>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</si>
  <si>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</si>
  <si>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</si>
  <si>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</si>
  <si>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</si>
  <si>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</si>
  <si>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</si>
  <si>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</si>
  <si>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</si>
  <si>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</si>
  <si>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</si>
  <si>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</si>
  <si>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</si>
  <si>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</si>
  <si>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</si>
  <si>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</si>
  <si>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</si>
  <si>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</si>
  <si>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</si>
  <si>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</si>
  <si>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</si>
  <si>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</si>
  <si>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</si>
  <si>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</si>
  <si>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</si>
  <si>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</si>
  <si>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</si>
  <si>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</si>
  <si>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</si>
  <si>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</si>
  <si>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</si>
  <si>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</si>
  <si>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</si>
  <si>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</si>
  <si>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</si>
  <si>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</si>
  <si>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</si>
  <si>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</si>
  <si>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</si>
  <si>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</si>
  <si>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</si>
  <si>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</si>
  <si>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</si>
  <si>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</si>
  <si>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</si>
  <si>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</si>
  <si>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</si>
  <si>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</si>
  <si>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</si>
  <si>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</si>
  <si>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</si>
  <si>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</si>
  <si>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</si>
  <si>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</si>
  <si>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t>1511021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</si>
  <si>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</si>
  <si>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</si>
  <si>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</si>
  <si>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</si>
  <si>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</si>
  <si>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</si>
  <si>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</si>
  <si>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</si>
  <si>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</si>
  <si>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</si>
  <si>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</si>
  <si>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</si>
  <si>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</si>
  <si>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</si>
  <si>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</si>
  <si>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</si>
  <si>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</si>
  <si>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</si>
  <si>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</si>
  <si>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</si>
  <si>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</si>
  <si>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</si>
  <si>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</si>
  <si>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t>1517370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</si>
  <si>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</si>
  <si>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</si>
  <si>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</si>
  <si>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</si>
  <si>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</si>
  <si>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</si>
  <si>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Любов ОЦАБРИКА</t>
  </si>
  <si>
    <t>0218240</t>
  </si>
  <si>
    <t>Заходи та роботи з територіальної оборони</t>
  </si>
  <si>
    <t>0217670</t>
  </si>
  <si>
    <t>Внески до статутного капіталу суб`єктів господарювання</t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</si>
  <si>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</si>
  <si>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</si>
  <si>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t>Касові видатки за січень - березень                2023 року</t>
  </si>
  <si>
    <t xml:space="preserve">Затверджено з урахуванням змін                              на 2023 рік 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</si>
  <si>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</si>
  <si>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</si>
  <si>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1511020</t>
  </si>
  <si>
    <t>1518775</t>
  </si>
  <si>
    <t>Інші заходи за рахунок коштів резервного фонду місцевого бюджету</t>
  </si>
  <si>
    <t>Будівництво освітніх установ та закладів</t>
  </si>
  <si>
    <t>0813031</t>
  </si>
  <si>
    <t xml:space="preserve">про виконання  бюджету Нетішинської міської територіальної громади за січень-березень 2023 року 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</si>
  <si>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</si>
  <si>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</si>
  <si>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Керуючий справами</t>
  </si>
  <si>
    <t>до рішення виконавчого</t>
  </si>
  <si>
    <t xml:space="preserve">комітету міської ради </t>
  </si>
  <si>
    <t>11.05.2023 № 159/2023</t>
  </si>
  <si>
    <t>Заступник начальника - начальник бюджетного відділу</t>
  </si>
  <si>
    <t>фінансового управління виконавчого комітету міської ради</t>
  </si>
  <si>
    <t>Надія ПАНАСЮК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</si>
</sst>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192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91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25" borderId="10" xfId="0" applyNumberFormat="1" applyFont="1" applyFill="1" applyBorder="1" applyAlignment="1" quotePrefix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" fontId="20" fillId="24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 wrapText="1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SheetLayoutView="100" workbookViewId="0" topLeftCell="A130">
      <selection activeCell="B142" sqref="B142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3.87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7"/>
      <c r="C1" s="74" t="s">
        <v>46</v>
      </c>
      <c r="D1" s="74"/>
      <c r="E1" s="72"/>
      <c r="F1" s="72"/>
      <c r="G1" s="8"/>
    </row>
    <row r="2" spans="2:7" ht="18.75">
      <c r="B2" s="27"/>
      <c r="C2" s="72" t="s">
        <v>182</v>
      </c>
      <c r="D2" s="73"/>
      <c r="E2" s="73"/>
      <c r="F2" s="73"/>
      <c r="G2" s="8"/>
    </row>
    <row r="3" spans="2:7" ht="15.75" customHeight="1">
      <c r="B3" s="27"/>
      <c r="C3" s="72" t="s">
        <v>183</v>
      </c>
      <c r="D3" s="73"/>
      <c r="E3" s="73"/>
      <c r="F3" s="73"/>
      <c r="G3" s="2"/>
    </row>
    <row r="4" spans="2:7" ht="15.75" customHeight="1">
      <c r="B4" s="27"/>
      <c r="C4" s="74" t="s">
        <v>184</v>
      </c>
      <c r="D4" s="74"/>
      <c r="E4" s="74"/>
      <c r="F4" s="74"/>
      <c r="G4" s="2"/>
    </row>
    <row r="5" spans="2:6" ht="18.75" customHeight="1">
      <c r="B5" s="27"/>
      <c r="C5" s="40"/>
      <c r="D5" s="40"/>
      <c r="E5" s="40"/>
      <c r="F5" s="40"/>
    </row>
    <row r="6" spans="1:6" ht="16.5">
      <c r="A6" s="75" t="s">
        <v>2</v>
      </c>
      <c r="B6" s="76"/>
      <c r="C6" s="76"/>
      <c r="D6" s="76"/>
      <c r="E6" s="76"/>
      <c r="F6" s="76"/>
    </row>
    <row r="7" spans="1:6" ht="16.5">
      <c r="A7" s="75" t="s">
        <v>178</v>
      </c>
      <c r="B7" s="76"/>
      <c r="C7" s="76"/>
      <c r="D7" s="76"/>
      <c r="E7" s="76"/>
      <c r="F7" s="76"/>
    </row>
    <row r="8" spans="1:6" ht="21.75" customHeight="1">
      <c r="A8" s="56" t="s">
        <v>179</v>
      </c>
      <c r="B8" s="50"/>
      <c r="C8" s="51"/>
      <c r="D8" s="52"/>
      <c r="E8" s="11"/>
      <c r="F8" s="12"/>
    </row>
    <row r="9" spans="1:6" ht="57.75" customHeight="1">
      <c r="A9" s="46" t="s">
        <v>157</v>
      </c>
      <c r="B9" s="4" t="s">
        <v>42</v>
      </c>
      <c r="C9" s="46" t="s">
        <v>170</v>
      </c>
      <c r="D9" s="46" t="s">
        <v>169</v>
      </c>
      <c r="E9" s="45" t="s">
        <v>0</v>
      </c>
      <c r="F9" s="45" t="s">
        <v>1</v>
      </c>
    </row>
    <row r="10" spans="1:6" ht="12.75">
      <c r="A10" s="13" t="s">
        <v>3</v>
      </c>
      <c r="B10" s="14">
        <v>2</v>
      </c>
      <c r="C10" s="15">
        <v>3</v>
      </c>
      <c r="D10" s="15">
        <v>4</v>
      </c>
      <c r="E10" s="16" t="s">
        <v>4</v>
      </c>
      <c r="F10" s="16" t="s">
        <v>5</v>
      </c>
    </row>
    <row r="11" spans="1:6" ht="26.25" customHeight="1">
      <c r="A11" s="33" t="s">
        <v>65</v>
      </c>
      <c r="B11" s="34" t="s">
        <v>68</v>
      </c>
      <c r="C11" s="60">
        <f>C12</f>
        <v>145573560</v>
      </c>
      <c r="D11" s="60">
        <f>D12</f>
        <v>29028795.970000003</v>
      </c>
      <c r="E11" s="21">
        <f>E12</f>
        <v>-116544764.03</v>
      </c>
      <c r="F11" s="21">
        <f>F12</f>
        <v>19.940981020179766</v>
      </c>
    </row>
    <row r="12" spans="1:6" ht="26.25" customHeight="1">
      <c r="A12" s="33" t="s">
        <v>66</v>
      </c>
      <c r="B12" s="34" t="s">
        <v>67</v>
      </c>
      <c r="C12" s="60">
        <f>C13+C14+C15+C16+C17+C18+C19+C20+C21+C22+C23+C24+C25+C26+C27+C28+C30+C29</f>
        <v>145573560</v>
      </c>
      <c r="D12" s="60">
        <f>D13+D14+D15+D16+D17+D18+D19+D20+D21+D22+D23+D24+D25+D26+D27+D28+D30+D29</f>
        <v>29028795.970000003</v>
      </c>
      <c r="E12" s="21">
        <f aca="true" t="shared" si="0" ref="E12:E30">D12-C12</f>
        <v>-116544764.03</v>
      </c>
      <c r="F12" s="21">
        <f>D12/C12*100</f>
        <v>19.940981020179766</v>
      </c>
    </row>
    <row r="13" spans="1:6" ht="43.5" customHeight="1">
      <c r="A13" s="53" t="s">
        <v>72</v>
      </c>
      <c r="B13" s="9" t="s">
        <v>6</v>
      </c>
      <c r="C13" s="61">
        <v>35263216</v>
      </c>
      <c r="D13" s="61">
        <v>10320195.67</v>
      </c>
      <c r="E13" s="19">
        <f t="shared" si="0"/>
        <v>-24943020.33</v>
      </c>
      <c r="F13" s="19">
        <f aca="true" t="shared" si="1" ref="F13:F30">SUM(D13/C13*100)</f>
        <v>29.266178303192763</v>
      </c>
    </row>
    <row r="14" spans="1:6" ht="13.5" customHeight="1">
      <c r="A14" s="53" t="s">
        <v>73</v>
      </c>
      <c r="B14" s="9" t="s">
        <v>7</v>
      </c>
      <c r="C14" s="61">
        <v>613500</v>
      </c>
      <c r="D14" s="61">
        <v>230266</v>
      </c>
      <c r="E14" s="19">
        <f t="shared" si="0"/>
        <v>-383234</v>
      </c>
      <c r="F14" s="19">
        <f t="shared" si="1"/>
        <v>37.53317033414833</v>
      </c>
    </row>
    <row r="15" spans="1:6" ht="13.5" customHeight="1">
      <c r="A15" s="53" t="s">
        <v>74</v>
      </c>
      <c r="B15" s="9" t="s">
        <v>8</v>
      </c>
      <c r="C15" s="61">
        <f>8939697+800044</f>
        <v>9739741</v>
      </c>
      <c r="D15" s="61">
        <v>2400396.87</v>
      </c>
      <c r="E15" s="19">
        <f t="shared" si="0"/>
        <v>-7339344.13</v>
      </c>
      <c r="F15" s="19">
        <f t="shared" si="1"/>
        <v>24.645387079594826</v>
      </c>
    </row>
    <row r="16" spans="1:6" ht="27.75" customHeight="1">
      <c r="A16" s="53" t="s">
        <v>75</v>
      </c>
      <c r="B16" s="9" t="s">
        <v>9</v>
      </c>
      <c r="C16" s="61">
        <v>1992534</v>
      </c>
      <c r="D16" s="61">
        <v>315355.88</v>
      </c>
      <c r="E16" s="19">
        <f t="shared" si="0"/>
        <v>-1677178.12</v>
      </c>
      <c r="F16" s="19">
        <f t="shared" si="1"/>
        <v>15.826875727089224</v>
      </c>
    </row>
    <row r="17" spans="1:6" ht="13.5" customHeight="1">
      <c r="A17" s="53" t="s">
        <v>76</v>
      </c>
      <c r="B17" s="9" t="s">
        <v>10</v>
      </c>
      <c r="C17" s="61">
        <v>137000</v>
      </c>
      <c r="D17" s="61">
        <v>0</v>
      </c>
      <c r="E17" s="19">
        <f t="shared" si="0"/>
        <v>-137000</v>
      </c>
      <c r="F17" s="19">
        <f t="shared" si="1"/>
        <v>0</v>
      </c>
    </row>
    <row r="18" spans="1:6" ht="13.5" customHeight="1">
      <c r="A18" s="53" t="s">
        <v>77</v>
      </c>
      <c r="B18" s="9" t="s">
        <v>11</v>
      </c>
      <c r="C18" s="61">
        <v>156000</v>
      </c>
      <c r="D18" s="61">
        <v>75000</v>
      </c>
      <c r="E18" s="19">
        <f t="shared" si="0"/>
        <v>-81000</v>
      </c>
      <c r="F18" s="19">
        <f t="shared" si="1"/>
        <v>48.07692307692308</v>
      </c>
    </row>
    <row r="19" spans="1:6" ht="13.5" customHeight="1">
      <c r="A19" s="49" t="s">
        <v>78</v>
      </c>
      <c r="B19" s="9" t="s">
        <v>12</v>
      </c>
      <c r="C19" s="61">
        <v>2097000</v>
      </c>
      <c r="D19" s="61">
        <v>1220535.89</v>
      </c>
      <c r="E19" s="19">
        <f t="shared" si="0"/>
        <v>-876464.1100000001</v>
      </c>
      <c r="F19" s="19">
        <f t="shared" si="1"/>
        <v>58.20390510252742</v>
      </c>
    </row>
    <row r="20" spans="1:6" ht="24" customHeight="1">
      <c r="A20" s="53" t="s">
        <v>79</v>
      </c>
      <c r="B20" s="9" t="s">
        <v>13</v>
      </c>
      <c r="C20" s="61">
        <v>995000</v>
      </c>
      <c r="D20" s="61">
        <v>191441.42</v>
      </c>
      <c r="E20" s="19">
        <f t="shared" si="0"/>
        <v>-803558.58</v>
      </c>
      <c r="F20" s="19">
        <f t="shared" si="1"/>
        <v>19.240343718592968</v>
      </c>
    </row>
    <row r="21" spans="1:6" ht="25.5">
      <c r="A21" s="53" t="s">
        <v>80</v>
      </c>
      <c r="B21" s="9" t="s">
        <v>14</v>
      </c>
      <c r="C21" s="61">
        <v>309600</v>
      </c>
      <c r="D21" s="61">
        <v>64924.07</v>
      </c>
      <c r="E21" s="19">
        <f t="shared" si="0"/>
        <v>-244675.93</v>
      </c>
      <c r="F21" s="19">
        <f t="shared" si="1"/>
        <v>20.97030684754522</v>
      </c>
    </row>
    <row r="22" spans="1:6" ht="13.5" customHeight="1">
      <c r="A22" s="49" t="s">
        <v>81</v>
      </c>
      <c r="B22" s="9" t="s">
        <v>15</v>
      </c>
      <c r="C22" s="61">
        <v>47699049</v>
      </c>
      <c r="D22" s="61">
        <v>11012149.81</v>
      </c>
      <c r="E22" s="19">
        <f t="shared" si="0"/>
        <v>-36686899.19</v>
      </c>
      <c r="F22" s="19">
        <f t="shared" si="1"/>
        <v>23.08672822806174</v>
      </c>
    </row>
    <row r="23" spans="1:6" ht="13.5" customHeight="1">
      <c r="A23" s="49" t="s">
        <v>82</v>
      </c>
      <c r="B23" s="9" t="s">
        <v>16</v>
      </c>
      <c r="C23" s="61">
        <v>100000</v>
      </c>
      <c r="D23" s="61">
        <v>0</v>
      </c>
      <c r="E23" s="19">
        <f t="shared" si="0"/>
        <v>-100000</v>
      </c>
      <c r="F23" s="19">
        <f t="shared" si="1"/>
        <v>0</v>
      </c>
    </row>
    <row r="24" spans="1:6" ht="13.5" customHeight="1">
      <c r="A24" s="53" t="s">
        <v>83</v>
      </c>
      <c r="B24" s="9" t="s">
        <v>17</v>
      </c>
      <c r="C24" s="61">
        <v>2979830</v>
      </c>
      <c r="D24" s="61">
        <v>742476.93</v>
      </c>
      <c r="E24" s="19">
        <f t="shared" si="0"/>
        <v>-2237353.07</v>
      </c>
      <c r="F24" s="19">
        <f t="shared" si="1"/>
        <v>24.916754647077184</v>
      </c>
    </row>
    <row r="25" spans="1:6" ht="25.5" customHeight="1">
      <c r="A25" s="49" t="s">
        <v>84</v>
      </c>
      <c r="B25" s="9" t="s">
        <v>18</v>
      </c>
      <c r="C25" s="61">
        <v>35793665</v>
      </c>
      <c r="D25" s="61">
        <v>1740520.8</v>
      </c>
      <c r="E25" s="19">
        <f t="shared" si="0"/>
        <v>-34053144.2</v>
      </c>
      <c r="F25" s="19">
        <f t="shared" si="1"/>
        <v>4.86265041593254</v>
      </c>
    </row>
    <row r="26" spans="1:6" ht="13.5" customHeight="1">
      <c r="A26" s="49" t="s">
        <v>85</v>
      </c>
      <c r="B26" s="9" t="s">
        <v>19</v>
      </c>
      <c r="C26" s="61">
        <v>37723</v>
      </c>
      <c r="D26" s="61">
        <v>37500</v>
      </c>
      <c r="E26" s="19">
        <f t="shared" si="0"/>
        <v>-223</v>
      </c>
      <c r="F26" s="19">
        <f t="shared" si="1"/>
        <v>99.40884871298678</v>
      </c>
    </row>
    <row r="27" spans="1:6" ht="13.5" customHeight="1">
      <c r="A27" s="49" t="s">
        <v>86</v>
      </c>
      <c r="B27" s="9" t="s">
        <v>20</v>
      </c>
      <c r="C27" s="61">
        <v>1289702</v>
      </c>
      <c r="D27" s="61">
        <v>196284.77</v>
      </c>
      <c r="E27" s="19">
        <f t="shared" si="0"/>
        <v>-1093417.23</v>
      </c>
      <c r="F27" s="19">
        <f t="shared" si="1"/>
        <v>15.219389440351335</v>
      </c>
    </row>
    <row r="28" spans="1:6" ht="24.75" customHeight="1">
      <c r="A28" s="49" t="s">
        <v>87</v>
      </c>
      <c r="B28" s="9" t="s">
        <v>21</v>
      </c>
      <c r="C28" s="61">
        <v>1000000</v>
      </c>
      <c r="D28" s="61">
        <v>6901.44</v>
      </c>
      <c r="E28" s="19">
        <f t="shared" si="0"/>
        <v>-993098.56</v>
      </c>
      <c r="F28" s="19">
        <f t="shared" si="1"/>
        <v>0.690144</v>
      </c>
    </row>
    <row r="29" spans="1:6" ht="13.5" customHeight="1">
      <c r="A29" s="49" t="s">
        <v>163</v>
      </c>
      <c r="B29" s="9" t="s">
        <v>164</v>
      </c>
      <c r="C29" s="61">
        <v>5000000</v>
      </c>
      <c r="D29" s="61">
        <v>204846.42</v>
      </c>
      <c r="E29" s="19">
        <f t="shared" si="0"/>
        <v>-4795153.58</v>
      </c>
      <c r="F29" s="19">
        <f t="shared" si="1"/>
        <v>4.0969284</v>
      </c>
    </row>
    <row r="30" spans="1:6" ht="25.5" customHeight="1">
      <c r="A30" s="49" t="s">
        <v>88</v>
      </c>
      <c r="B30" s="9" t="s">
        <v>22</v>
      </c>
      <c r="C30" s="61">
        <v>370000</v>
      </c>
      <c r="D30" s="61">
        <v>270000</v>
      </c>
      <c r="E30" s="19">
        <f t="shared" si="0"/>
        <v>-100000</v>
      </c>
      <c r="F30" s="19">
        <f t="shared" si="1"/>
        <v>72.97297297297297</v>
      </c>
    </row>
    <row r="31" spans="1:6" ht="26.25" customHeight="1">
      <c r="A31" s="17" t="s">
        <v>69</v>
      </c>
      <c r="B31" s="20" t="s">
        <v>70</v>
      </c>
      <c r="C31" s="60">
        <f>C32</f>
        <v>230770614.26999998</v>
      </c>
      <c r="D31" s="60">
        <f>D32</f>
        <v>53052219.78</v>
      </c>
      <c r="E31" s="21">
        <f>E32</f>
        <v>-177718394.48999998</v>
      </c>
      <c r="F31" s="21">
        <f>D31/C31*100</f>
        <v>22.989157414093146</v>
      </c>
    </row>
    <row r="32" spans="1:6" ht="26.25" customHeight="1">
      <c r="A32" s="17" t="s">
        <v>71</v>
      </c>
      <c r="B32" s="20" t="s">
        <v>156</v>
      </c>
      <c r="C32" s="60">
        <f>C33+C34+C35+C36+C37+C38+C39+C40+C41+C42+C43</f>
        <v>230770614.26999998</v>
      </c>
      <c r="D32" s="60">
        <f>D33+D34+D35+D36+D37+D38+D39+D40+D41+D42+D43</f>
        <v>53052219.78</v>
      </c>
      <c r="E32" s="21">
        <f aca="true" t="shared" si="2" ref="E32:E37">D32-C32</f>
        <v>-177718394.48999998</v>
      </c>
      <c r="F32" s="21">
        <f>D32/C32*100</f>
        <v>22.989157414093146</v>
      </c>
    </row>
    <row r="33" spans="1:6" ht="25.5" customHeight="1">
      <c r="A33" s="49" t="s">
        <v>89</v>
      </c>
      <c r="B33" s="9" t="s">
        <v>47</v>
      </c>
      <c r="C33" s="61">
        <v>2615432</v>
      </c>
      <c r="D33" s="61">
        <v>817983.93</v>
      </c>
      <c r="E33" s="19">
        <f t="shared" si="2"/>
        <v>-1797448.0699999998</v>
      </c>
      <c r="F33" s="19">
        <f>SUM(D33/C33*100)</f>
        <v>31.275289512401777</v>
      </c>
    </row>
    <row r="34" spans="1:6" ht="13.5" customHeight="1">
      <c r="A34" s="49" t="s">
        <v>90</v>
      </c>
      <c r="B34" s="9" t="s">
        <v>23</v>
      </c>
      <c r="C34" s="61">
        <v>90246321.46</v>
      </c>
      <c r="D34" s="61">
        <v>19559554.32</v>
      </c>
      <c r="E34" s="19">
        <f t="shared" si="2"/>
        <v>-70686767.13999999</v>
      </c>
      <c r="F34" s="19">
        <f>SUM(D34/C34*100)</f>
        <v>21.673519766309155</v>
      </c>
    </row>
    <row r="35" spans="1:6" ht="25.5" customHeight="1">
      <c r="A35" s="53" t="s">
        <v>91</v>
      </c>
      <c r="B35" s="9" t="s">
        <v>48</v>
      </c>
      <c r="C35" s="61">
        <v>49280986.81</v>
      </c>
      <c r="D35" s="61">
        <v>12240650.96</v>
      </c>
      <c r="E35" s="19">
        <f t="shared" si="2"/>
        <v>-37040335.85</v>
      </c>
      <c r="F35" s="19">
        <f>SUM(D35/C35*100)</f>
        <v>24.83848589962925</v>
      </c>
    </row>
    <row r="36" spans="1:6" ht="19.5" customHeight="1">
      <c r="A36" s="53" t="s">
        <v>92</v>
      </c>
      <c r="B36" s="9" t="s">
        <v>49</v>
      </c>
      <c r="C36" s="61">
        <v>70796700</v>
      </c>
      <c r="D36" s="61">
        <v>16601300</v>
      </c>
      <c r="E36" s="19">
        <f t="shared" si="2"/>
        <v>-54195400</v>
      </c>
      <c r="F36" s="19">
        <f>SUM(D36/C36*100)</f>
        <v>23.449256815642535</v>
      </c>
    </row>
    <row r="37" spans="1:6" ht="25.5" customHeight="1">
      <c r="A37" s="49" t="s">
        <v>93</v>
      </c>
      <c r="B37" s="9" t="s">
        <v>50</v>
      </c>
      <c r="C37" s="61">
        <v>11001943</v>
      </c>
      <c r="D37" s="61">
        <v>2425467.45</v>
      </c>
      <c r="E37" s="19">
        <f t="shared" si="2"/>
        <v>-8576475.55</v>
      </c>
      <c r="F37" s="19">
        <f>SUM(D37/C37*100)</f>
        <v>22.045809999197417</v>
      </c>
    </row>
    <row r="38" spans="1:6" ht="13.5" customHeight="1">
      <c r="A38" s="49" t="s">
        <v>94</v>
      </c>
      <c r="B38" s="9" t="s">
        <v>24</v>
      </c>
      <c r="C38" s="61">
        <v>3478760</v>
      </c>
      <c r="D38" s="61">
        <v>794551.98</v>
      </c>
      <c r="E38" s="19">
        <f aca="true" t="shared" si="3" ref="E38:E43">D38-C38</f>
        <v>-2684208.02</v>
      </c>
      <c r="F38" s="19">
        <f aca="true" t="shared" si="4" ref="F38:F43">SUM(D38/C38*100)</f>
        <v>22.84009187181639</v>
      </c>
    </row>
    <row r="39" spans="1:6" ht="13.5" customHeight="1">
      <c r="A39" s="49" t="s">
        <v>95</v>
      </c>
      <c r="B39" s="9" t="s">
        <v>51</v>
      </c>
      <c r="C39" s="61">
        <v>10860</v>
      </c>
      <c r="D39" s="61">
        <v>3620</v>
      </c>
      <c r="E39" s="19">
        <f t="shared" si="3"/>
        <v>-7240</v>
      </c>
      <c r="F39" s="19">
        <f t="shared" si="4"/>
        <v>33.33333333333333</v>
      </c>
    </row>
    <row r="40" spans="1:6" ht="25.5" customHeight="1">
      <c r="A40" s="49" t="s">
        <v>96</v>
      </c>
      <c r="B40" s="9" t="s">
        <v>52</v>
      </c>
      <c r="C40" s="61">
        <v>198202</v>
      </c>
      <c r="D40" s="61">
        <v>33966.36</v>
      </c>
      <c r="E40" s="19">
        <f t="shared" si="3"/>
        <v>-164235.64</v>
      </c>
      <c r="F40" s="19">
        <f t="shared" si="4"/>
        <v>17.137243821959416</v>
      </c>
    </row>
    <row r="41" spans="1:6" ht="25.5" customHeight="1">
      <c r="A41" s="49" t="s">
        <v>97</v>
      </c>
      <c r="B41" s="9" t="s">
        <v>53</v>
      </c>
      <c r="C41" s="61">
        <v>1324300</v>
      </c>
      <c r="D41" s="61">
        <v>260976</v>
      </c>
      <c r="E41" s="19">
        <f t="shared" si="3"/>
        <v>-1063324</v>
      </c>
      <c r="F41" s="19">
        <f t="shared" si="4"/>
        <v>19.706712980442497</v>
      </c>
    </row>
    <row r="42" spans="1:6" ht="25.5" customHeight="1">
      <c r="A42" s="49" t="s">
        <v>98</v>
      </c>
      <c r="B42" s="9" t="s">
        <v>54</v>
      </c>
      <c r="C42" s="61">
        <v>1266394</v>
      </c>
      <c r="D42" s="61">
        <v>258710.1</v>
      </c>
      <c r="E42" s="19">
        <f t="shared" si="3"/>
        <v>-1007683.9</v>
      </c>
      <c r="F42" s="19">
        <f t="shared" si="4"/>
        <v>20.42887916398846</v>
      </c>
    </row>
    <row r="43" spans="1:6" ht="38.25">
      <c r="A43" s="49" t="s">
        <v>99</v>
      </c>
      <c r="B43" s="9" t="s">
        <v>55</v>
      </c>
      <c r="C43" s="61">
        <v>550715</v>
      </c>
      <c r="D43" s="61">
        <v>55438.68</v>
      </c>
      <c r="E43" s="19">
        <f t="shared" si="3"/>
        <v>-495276.32</v>
      </c>
      <c r="F43" s="19">
        <f t="shared" si="4"/>
        <v>10.066673324677918</v>
      </c>
    </row>
    <row r="44" spans="1:6" ht="38.25">
      <c r="A44" s="17" t="s">
        <v>100</v>
      </c>
      <c r="B44" s="20" t="s">
        <v>158</v>
      </c>
      <c r="C44" s="62">
        <f>C45</f>
        <v>32172724.990000002</v>
      </c>
      <c r="D44" s="62">
        <f>D45</f>
        <v>7833634.48</v>
      </c>
      <c r="E44" s="22">
        <f>D44-C44</f>
        <v>-24339090.51</v>
      </c>
      <c r="F44" s="22">
        <f>D44/C44*100</f>
        <v>24.34868194234361</v>
      </c>
    </row>
    <row r="45" spans="1:7" ht="38.25">
      <c r="A45" s="17" t="s">
        <v>101</v>
      </c>
      <c r="B45" s="20" t="s">
        <v>159</v>
      </c>
      <c r="C45" s="62">
        <f>C46+C47+C48+C49+C50+C51+C52+C53+C54+C55+C56+C57+C58+C59+C60+C61</f>
        <v>32172724.990000002</v>
      </c>
      <c r="D45" s="62">
        <f>D46+D47+D48+D49+D50+D51+D52+D53+D54+D55+D56+D57+D58+D59+D60+D61</f>
        <v>7833634.48</v>
      </c>
      <c r="E45" s="22">
        <f>D45-C45</f>
        <v>-24339090.51</v>
      </c>
      <c r="F45" s="22">
        <f>D45/C45*100</f>
        <v>24.34868194234361</v>
      </c>
      <c r="G45" s="58"/>
    </row>
    <row r="46" spans="1:6" ht="25.5" customHeight="1">
      <c r="A46" s="49" t="s">
        <v>102</v>
      </c>
      <c r="B46" s="9" t="s">
        <v>47</v>
      </c>
      <c r="C46" s="61">
        <v>12159126.99</v>
      </c>
      <c r="D46" s="61">
        <v>3581505.29</v>
      </c>
      <c r="E46" s="19">
        <f aca="true" t="shared" si="5" ref="E46:E61">D46-C46</f>
        <v>-8577621.7</v>
      </c>
      <c r="F46" s="19">
        <f aca="true" t="shared" si="6" ref="F46:F61">SUM(D46/C46*100)</f>
        <v>29.455283203683358</v>
      </c>
    </row>
    <row r="47" spans="1:6" ht="25.5" customHeight="1">
      <c r="A47" s="53" t="s">
        <v>177</v>
      </c>
      <c r="B47" s="9" t="s">
        <v>25</v>
      </c>
      <c r="C47" s="61">
        <v>206250</v>
      </c>
      <c r="D47" s="61">
        <v>2091.46</v>
      </c>
      <c r="E47" s="19">
        <f t="shared" si="5"/>
        <v>-204158.54</v>
      </c>
      <c r="F47" s="19">
        <f t="shared" si="6"/>
        <v>1.0140412121212121</v>
      </c>
    </row>
    <row r="48" spans="1:6" ht="24.75" customHeight="1">
      <c r="A48" s="49" t="s">
        <v>103</v>
      </c>
      <c r="B48" s="9" t="s">
        <v>26</v>
      </c>
      <c r="C48" s="61">
        <v>31680</v>
      </c>
      <c r="D48" s="61">
        <v>4552.83</v>
      </c>
      <c r="E48" s="19">
        <f t="shared" si="5"/>
        <v>-27127.17</v>
      </c>
      <c r="F48" s="19">
        <f t="shared" si="6"/>
        <v>14.371306818181818</v>
      </c>
    </row>
    <row r="49" spans="1:6" ht="25.5" customHeight="1">
      <c r="A49" s="49" t="s">
        <v>104</v>
      </c>
      <c r="B49" s="9" t="s">
        <v>27</v>
      </c>
      <c r="C49" s="61">
        <v>288000</v>
      </c>
      <c r="D49" s="61">
        <v>38057</v>
      </c>
      <c r="E49" s="19">
        <f t="shared" si="5"/>
        <v>-249943</v>
      </c>
      <c r="F49" s="19">
        <f t="shared" si="6"/>
        <v>13.214236111111111</v>
      </c>
    </row>
    <row r="50" spans="1:6" ht="25.5" customHeight="1">
      <c r="A50" s="53" t="s">
        <v>105</v>
      </c>
      <c r="B50" s="9" t="s">
        <v>56</v>
      </c>
      <c r="C50" s="61">
        <v>130000</v>
      </c>
      <c r="D50" s="61">
        <v>24671.7</v>
      </c>
      <c r="E50" s="19">
        <f t="shared" si="5"/>
        <v>-105328.3</v>
      </c>
      <c r="F50" s="19">
        <f t="shared" si="6"/>
        <v>18.97823076923077</v>
      </c>
    </row>
    <row r="51" spans="1:6" ht="28.5" customHeight="1">
      <c r="A51" s="49" t="s">
        <v>106</v>
      </c>
      <c r="B51" s="9" t="s">
        <v>28</v>
      </c>
      <c r="C51" s="61">
        <v>151319</v>
      </c>
      <c r="D51" s="61">
        <v>37829</v>
      </c>
      <c r="E51" s="19">
        <f t="shared" si="5"/>
        <v>-113490</v>
      </c>
      <c r="F51" s="19">
        <f t="shared" si="6"/>
        <v>24.99950435834231</v>
      </c>
    </row>
    <row r="52" spans="1:6" ht="25.5" customHeight="1">
      <c r="A52" s="53" t="s">
        <v>107</v>
      </c>
      <c r="B52" s="9" t="s">
        <v>29</v>
      </c>
      <c r="C52" s="61">
        <v>27674</v>
      </c>
      <c r="D52" s="61">
        <v>6192.47</v>
      </c>
      <c r="E52" s="19">
        <f t="shared" si="5"/>
        <v>-21481.53</v>
      </c>
      <c r="F52" s="19">
        <f t="shared" si="6"/>
        <v>22.376490568764908</v>
      </c>
    </row>
    <row r="53" spans="1:6" ht="40.5" customHeight="1">
      <c r="A53" s="49" t="s">
        <v>108</v>
      </c>
      <c r="B53" s="9" t="s">
        <v>30</v>
      </c>
      <c r="C53" s="61">
        <v>5499925</v>
      </c>
      <c r="D53" s="61">
        <v>1255554.46</v>
      </c>
      <c r="E53" s="19">
        <f t="shared" si="5"/>
        <v>-4244370.54</v>
      </c>
      <c r="F53" s="19">
        <f t="shared" si="6"/>
        <v>22.82857420783011</v>
      </c>
    </row>
    <row r="54" spans="1:6" ht="25.5" customHeight="1">
      <c r="A54" s="49" t="s">
        <v>109</v>
      </c>
      <c r="B54" s="9" t="s">
        <v>31</v>
      </c>
      <c r="C54" s="61">
        <v>5152299</v>
      </c>
      <c r="D54" s="61">
        <v>1095484.96</v>
      </c>
      <c r="E54" s="19">
        <f t="shared" si="5"/>
        <v>-4056814.04</v>
      </c>
      <c r="F54" s="19">
        <f t="shared" si="6"/>
        <v>21.26206107215439</v>
      </c>
    </row>
    <row r="55" spans="1:6" ht="13.5" customHeight="1">
      <c r="A55" s="49" t="s">
        <v>110</v>
      </c>
      <c r="B55" s="9" t="s">
        <v>57</v>
      </c>
      <c r="C55" s="61">
        <v>12800</v>
      </c>
      <c r="D55" s="61">
        <v>0</v>
      </c>
      <c r="E55" s="19">
        <f t="shared" si="5"/>
        <v>-12800</v>
      </c>
      <c r="F55" s="19">
        <f t="shared" si="6"/>
        <v>0</v>
      </c>
    </row>
    <row r="56" spans="1:6" ht="49.5" customHeight="1">
      <c r="A56" s="49" t="s">
        <v>111</v>
      </c>
      <c r="B56" s="9" t="s">
        <v>32</v>
      </c>
      <c r="C56" s="61">
        <v>928332</v>
      </c>
      <c r="D56" s="61">
        <v>141019.08</v>
      </c>
      <c r="E56" s="19">
        <f t="shared" si="5"/>
        <v>-787312.92</v>
      </c>
      <c r="F56" s="19">
        <f t="shared" si="6"/>
        <v>15.190586988275745</v>
      </c>
    </row>
    <row r="57" spans="1:6" ht="37.5" customHeight="1">
      <c r="A57" s="49" t="s">
        <v>112</v>
      </c>
      <c r="B57" s="9" t="s">
        <v>33</v>
      </c>
      <c r="C57" s="61">
        <v>24655</v>
      </c>
      <c r="D57" s="61">
        <v>10273.31</v>
      </c>
      <c r="E57" s="19">
        <f t="shared" si="5"/>
        <v>-14381.69</v>
      </c>
      <c r="F57" s="19">
        <f t="shared" si="6"/>
        <v>41.66826201581829</v>
      </c>
    </row>
    <row r="58" spans="1:6" ht="50.25" customHeight="1">
      <c r="A58" s="49" t="s">
        <v>113</v>
      </c>
      <c r="B58" s="9" t="s">
        <v>34</v>
      </c>
      <c r="C58" s="61">
        <v>672201</v>
      </c>
      <c r="D58" s="61">
        <v>80695.98</v>
      </c>
      <c r="E58" s="19">
        <f t="shared" si="5"/>
        <v>-591505.02</v>
      </c>
      <c r="F58" s="19">
        <f t="shared" si="6"/>
        <v>12.004739653764275</v>
      </c>
    </row>
    <row r="59" spans="1:6" ht="25.5" customHeight="1">
      <c r="A59" s="49" t="s">
        <v>171</v>
      </c>
      <c r="B59" s="9" t="s">
        <v>172</v>
      </c>
      <c r="C59" s="61">
        <v>309274</v>
      </c>
      <c r="D59" s="61">
        <v>55134</v>
      </c>
      <c r="E59" s="19">
        <f>D59-C59</f>
        <v>-254140</v>
      </c>
      <c r="F59" s="19">
        <f>SUM(D59/C59*100)</f>
        <v>17.82691076521143</v>
      </c>
    </row>
    <row r="60" spans="1:6" ht="28.5" customHeight="1">
      <c r="A60" s="49" t="s">
        <v>114</v>
      </c>
      <c r="B60" s="9" t="s">
        <v>58</v>
      </c>
      <c r="C60" s="61">
        <v>178791</v>
      </c>
      <c r="D60" s="61">
        <v>31827</v>
      </c>
      <c r="E60" s="19">
        <f t="shared" si="5"/>
        <v>-146964</v>
      </c>
      <c r="F60" s="19">
        <f t="shared" si="6"/>
        <v>17.801231605617733</v>
      </c>
    </row>
    <row r="61" spans="1:6" ht="13.5" customHeight="1">
      <c r="A61" s="49" t="s">
        <v>115</v>
      </c>
      <c r="B61" s="9" t="s">
        <v>12</v>
      </c>
      <c r="C61" s="61">
        <v>6400398</v>
      </c>
      <c r="D61" s="61">
        <v>1468745.94</v>
      </c>
      <c r="E61" s="19">
        <f t="shared" si="5"/>
        <v>-4931652.0600000005</v>
      </c>
      <c r="F61" s="19">
        <f t="shared" si="6"/>
        <v>22.947728250649412</v>
      </c>
    </row>
    <row r="62" spans="1:6" ht="26.25" customHeight="1">
      <c r="A62" s="17" t="s">
        <v>116</v>
      </c>
      <c r="B62" s="20" t="s">
        <v>117</v>
      </c>
      <c r="C62" s="62">
        <f>C63</f>
        <v>35060878</v>
      </c>
      <c r="D62" s="62">
        <f>D63</f>
        <v>8151778.58</v>
      </c>
      <c r="E62" s="22">
        <f>E63</f>
        <v>-26909099.42</v>
      </c>
      <c r="F62" s="22">
        <f>F63</f>
        <v>23.250354939770762</v>
      </c>
    </row>
    <row r="63" spans="1:6" ht="26.25" customHeight="1">
      <c r="A63" s="17" t="s">
        <v>119</v>
      </c>
      <c r="B63" s="20" t="s">
        <v>118</v>
      </c>
      <c r="C63" s="62">
        <f>C64+C65+C66+C67+C68+C69</f>
        <v>35060878</v>
      </c>
      <c r="D63" s="62">
        <f>D64+D65+D66+D67+D68+D69</f>
        <v>8151778.58</v>
      </c>
      <c r="E63" s="22">
        <f>D63-C63</f>
        <v>-26909099.42</v>
      </c>
      <c r="F63" s="22">
        <f>D63/C63*100</f>
        <v>23.250354939770762</v>
      </c>
    </row>
    <row r="64" spans="1:6" ht="25.5">
      <c r="A64" s="53" t="s">
        <v>120</v>
      </c>
      <c r="B64" s="9" t="s">
        <v>47</v>
      </c>
      <c r="C64" s="61">
        <v>1095177</v>
      </c>
      <c r="D64" s="61">
        <v>237266.76</v>
      </c>
      <c r="E64" s="19">
        <f aca="true" t="shared" si="7" ref="E64:E69">D64-C64</f>
        <v>-857910.24</v>
      </c>
      <c r="F64" s="19">
        <f aca="true" t="shared" si="8" ref="F64:F69">SUM(D64/C64*100)</f>
        <v>21.664695295828896</v>
      </c>
    </row>
    <row r="65" spans="1:6" ht="15" customHeight="1">
      <c r="A65" s="53" t="s">
        <v>121</v>
      </c>
      <c r="B65" s="9" t="s">
        <v>59</v>
      </c>
      <c r="C65" s="61">
        <v>14308807</v>
      </c>
      <c r="D65" s="61">
        <v>3442328.33</v>
      </c>
      <c r="E65" s="19">
        <f t="shared" si="7"/>
        <v>-10866478.67</v>
      </c>
      <c r="F65" s="19">
        <f t="shared" si="8"/>
        <v>24.057409747716914</v>
      </c>
    </row>
    <row r="66" spans="1:6" ht="13.5" customHeight="1">
      <c r="A66" s="53" t="s">
        <v>122</v>
      </c>
      <c r="B66" s="9" t="s">
        <v>35</v>
      </c>
      <c r="C66" s="61">
        <v>3475989</v>
      </c>
      <c r="D66" s="61">
        <v>791099.07</v>
      </c>
      <c r="E66" s="19">
        <f t="shared" si="7"/>
        <v>-2684889.93</v>
      </c>
      <c r="F66" s="19">
        <f>SUM(D66/C66*100)</f>
        <v>22.758963564038893</v>
      </c>
    </row>
    <row r="67" spans="1:6" ht="13.5" customHeight="1">
      <c r="A67" s="53" t="s">
        <v>123</v>
      </c>
      <c r="B67" s="9" t="s">
        <v>36</v>
      </c>
      <c r="C67" s="61">
        <v>3142067</v>
      </c>
      <c r="D67" s="61">
        <v>606262.83</v>
      </c>
      <c r="E67" s="19">
        <f t="shared" si="7"/>
        <v>-2535804.17</v>
      </c>
      <c r="F67" s="19">
        <f>SUM(D67/C67*100)</f>
        <v>19.295031900974738</v>
      </c>
    </row>
    <row r="68" spans="1:6" ht="25.5">
      <c r="A68" s="49" t="s">
        <v>124</v>
      </c>
      <c r="B68" s="9" t="s">
        <v>37</v>
      </c>
      <c r="C68" s="61">
        <v>9039202</v>
      </c>
      <c r="D68" s="61">
        <v>2194921.34</v>
      </c>
      <c r="E68" s="19">
        <f t="shared" si="7"/>
        <v>-6844280.66</v>
      </c>
      <c r="F68" s="19">
        <f t="shared" si="8"/>
        <v>24.282246817805376</v>
      </c>
    </row>
    <row r="69" spans="1:6" ht="25.5">
      <c r="A69" s="49" t="s">
        <v>125</v>
      </c>
      <c r="B69" s="9" t="s">
        <v>38</v>
      </c>
      <c r="C69" s="61">
        <v>3999636</v>
      </c>
      <c r="D69" s="61">
        <v>879900.25</v>
      </c>
      <c r="E69" s="19">
        <f t="shared" si="7"/>
        <v>-3119735.75</v>
      </c>
      <c r="F69" s="19">
        <f t="shared" si="8"/>
        <v>21.999508205246677</v>
      </c>
    </row>
    <row r="70" spans="1:6" ht="26.25" customHeight="1">
      <c r="A70" s="17" t="s">
        <v>128</v>
      </c>
      <c r="B70" s="20" t="s">
        <v>126</v>
      </c>
      <c r="C70" s="60">
        <f>C71</f>
        <v>3011908</v>
      </c>
      <c r="D70" s="60">
        <f>D71</f>
        <v>981398.17</v>
      </c>
      <c r="E70" s="21">
        <f>D70-C70</f>
        <v>-2030509.83</v>
      </c>
      <c r="F70" s="21">
        <f>D70/C70*100</f>
        <v>32.5839358307093</v>
      </c>
    </row>
    <row r="71" spans="1:6" ht="26.25" customHeight="1">
      <c r="A71" s="17" t="s">
        <v>129</v>
      </c>
      <c r="B71" s="20" t="s">
        <v>127</v>
      </c>
      <c r="C71" s="60">
        <f>C72+C73+C74</f>
        <v>3011908</v>
      </c>
      <c r="D71" s="60">
        <f>D72+D73+D74</f>
        <v>981398.17</v>
      </c>
      <c r="E71" s="21">
        <f>D71-C71</f>
        <v>-2030509.83</v>
      </c>
      <c r="F71" s="21">
        <f>D71/C71*100</f>
        <v>32.5839358307093</v>
      </c>
    </row>
    <row r="72" spans="1:6" ht="25.5">
      <c r="A72" s="49" t="s">
        <v>130</v>
      </c>
      <c r="B72" s="9" t="s">
        <v>47</v>
      </c>
      <c r="C72" s="61">
        <v>2948033</v>
      </c>
      <c r="D72" s="61">
        <v>981398.17</v>
      </c>
      <c r="E72" s="19">
        <f>D72-C72</f>
        <v>-1966634.83</v>
      </c>
      <c r="F72" s="19">
        <f>SUM(D72/C72*100)</f>
        <v>33.289931625595784</v>
      </c>
    </row>
    <row r="73" spans="1:6" ht="25.5" customHeight="1">
      <c r="A73" s="49" t="s">
        <v>131</v>
      </c>
      <c r="B73" s="9" t="s">
        <v>60</v>
      </c>
      <c r="C73" s="61">
        <v>15725</v>
      </c>
      <c r="D73" s="61">
        <v>0</v>
      </c>
      <c r="E73" s="19">
        <f>D73-C73</f>
        <v>-15725</v>
      </c>
      <c r="F73" s="19">
        <f>SUM(D73/C73*100)</f>
        <v>0</v>
      </c>
    </row>
    <row r="74" spans="1:6" ht="13.5" customHeight="1">
      <c r="A74" s="49" t="s">
        <v>132</v>
      </c>
      <c r="B74" s="9" t="s">
        <v>15</v>
      </c>
      <c r="C74" s="61">
        <v>48150</v>
      </c>
      <c r="D74" s="61">
        <v>0</v>
      </c>
      <c r="E74" s="19">
        <f>D74-C74</f>
        <v>-48150</v>
      </c>
      <c r="F74" s="19">
        <f>SUM(D74/C74*100)</f>
        <v>0</v>
      </c>
    </row>
    <row r="75" spans="1:6" ht="26.25" customHeight="1">
      <c r="A75" s="17" t="s">
        <v>134</v>
      </c>
      <c r="B75" s="20" t="s">
        <v>160</v>
      </c>
      <c r="C75" s="60">
        <f aca="true" t="shared" si="9" ref="C75:F76">C76</f>
        <v>2460319</v>
      </c>
      <c r="D75" s="60">
        <f t="shared" si="9"/>
        <v>695441.96</v>
      </c>
      <c r="E75" s="21">
        <f t="shared" si="9"/>
        <v>-1764877.04</v>
      </c>
      <c r="F75" s="21">
        <f t="shared" si="9"/>
        <v>28.266332943004546</v>
      </c>
    </row>
    <row r="76" spans="1:6" ht="26.25" customHeight="1">
      <c r="A76" s="17" t="s">
        <v>135</v>
      </c>
      <c r="B76" s="20" t="s">
        <v>133</v>
      </c>
      <c r="C76" s="60">
        <f t="shared" si="9"/>
        <v>2460319</v>
      </c>
      <c r="D76" s="60">
        <f t="shared" si="9"/>
        <v>695441.96</v>
      </c>
      <c r="E76" s="21">
        <f t="shared" si="9"/>
        <v>-1764877.04</v>
      </c>
      <c r="F76" s="21">
        <f t="shared" si="9"/>
        <v>28.266332943004546</v>
      </c>
    </row>
    <row r="77" spans="1:6" ht="25.5" customHeight="1">
      <c r="A77" s="49" t="s">
        <v>136</v>
      </c>
      <c r="B77" s="9" t="s">
        <v>47</v>
      </c>
      <c r="C77" s="63">
        <v>2460319</v>
      </c>
      <c r="D77" s="63">
        <v>695441.96</v>
      </c>
      <c r="E77" s="19">
        <f>D77-C77</f>
        <v>-1764877.04</v>
      </c>
      <c r="F77" s="19">
        <f>SUM(D77/C77*100)</f>
        <v>28.266332943004546</v>
      </c>
    </row>
    <row r="78" spans="1:6" ht="26.25" customHeight="1">
      <c r="A78" s="17" t="s">
        <v>137</v>
      </c>
      <c r="B78" s="20" t="s">
        <v>138</v>
      </c>
      <c r="C78" s="60">
        <f>C79</f>
        <v>136435851</v>
      </c>
      <c r="D78" s="60">
        <f>D79</f>
        <v>27507568.9</v>
      </c>
      <c r="E78" s="21">
        <f>E79</f>
        <v>-108928282.1</v>
      </c>
      <c r="F78" s="21">
        <f>F79</f>
        <v>20.161540165861535</v>
      </c>
    </row>
    <row r="79" spans="1:6" ht="26.25" customHeight="1">
      <c r="A79" s="17" t="s">
        <v>140</v>
      </c>
      <c r="B79" s="20" t="s">
        <v>139</v>
      </c>
      <c r="C79" s="60">
        <f>C80+C81+C82+C83+C84</f>
        <v>136435851</v>
      </c>
      <c r="D79" s="60">
        <f>D80+D81+D82+D83+D84</f>
        <v>27507568.9</v>
      </c>
      <c r="E79" s="21">
        <f aca="true" t="shared" si="10" ref="E79:E85">D79-C79</f>
        <v>-108928282.1</v>
      </c>
      <c r="F79" s="21">
        <f>D79/C79*100</f>
        <v>20.161540165861535</v>
      </c>
    </row>
    <row r="80" spans="1:6" ht="25.5" customHeight="1">
      <c r="A80" s="53" t="s">
        <v>141</v>
      </c>
      <c r="B80" s="9" t="s">
        <v>47</v>
      </c>
      <c r="C80" s="63">
        <v>5522533</v>
      </c>
      <c r="D80" s="63">
        <v>1968676.19</v>
      </c>
      <c r="E80" s="19">
        <f t="shared" si="10"/>
        <v>-3553856.81</v>
      </c>
      <c r="F80" s="19">
        <f aca="true" t="shared" si="11" ref="F80:F85">SUM(D80/C80*100)</f>
        <v>35.64806566117396</v>
      </c>
    </row>
    <row r="81" spans="1:6" ht="13.5" customHeight="1">
      <c r="A81" s="49" t="s">
        <v>142</v>
      </c>
      <c r="B81" s="9" t="s">
        <v>7</v>
      </c>
      <c r="C81" s="63"/>
      <c r="D81" s="63">
        <v>0</v>
      </c>
      <c r="E81" s="19">
        <f t="shared" si="10"/>
        <v>0</v>
      </c>
      <c r="F81" s="19">
        <v>0</v>
      </c>
    </row>
    <row r="82" spans="1:6" ht="13.5" customHeight="1">
      <c r="A82" s="49" t="s">
        <v>143</v>
      </c>
      <c r="B82" s="9" t="s">
        <v>45</v>
      </c>
      <c r="C82" s="63">
        <v>36933</v>
      </c>
      <c r="D82" s="63">
        <v>20292.71</v>
      </c>
      <c r="E82" s="19">
        <f t="shared" si="10"/>
        <v>-16640.29</v>
      </c>
      <c r="F82" s="19">
        <f t="shared" si="11"/>
        <v>54.94465654022148</v>
      </c>
    </row>
    <row r="83" spans="1:6" ht="13.5" customHeight="1">
      <c r="A83" s="49" t="s">
        <v>144</v>
      </c>
      <c r="B83" s="9" t="s">
        <v>61</v>
      </c>
      <c r="C83" s="63">
        <v>28802185</v>
      </c>
      <c r="D83" s="63">
        <v>0</v>
      </c>
      <c r="E83" s="19">
        <f t="shared" si="10"/>
        <v>-28802185</v>
      </c>
      <c r="F83" s="19">
        <f t="shared" si="11"/>
        <v>0</v>
      </c>
    </row>
    <row r="84" spans="1:6" ht="13.5" customHeight="1">
      <c r="A84" s="49" t="s">
        <v>145</v>
      </c>
      <c r="B84" s="9" t="s">
        <v>62</v>
      </c>
      <c r="C84" s="63">
        <v>102074200</v>
      </c>
      <c r="D84" s="63">
        <v>25518600</v>
      </c>
      <c r="E84" s="19">
        <f t="shared" si="10"/>
        <v>-76555600</v>
      </c>
      <c r="F84" s="19">
        <f t="shared" si="11"/>
        <v>25.000048983974406</v>
      </c>
    </row>
    <row r="85" spans="1:6" ht="24" customHeight="1">
      <c r="A85" s="28" t="s">
        <v>39</v>
      </c>
      <c r="B85" s="54" t="s">
        <v>146</v>
      </c>
      <c r="C85" s="64">
        <f>C11+C31+C44+C62+C70+C75+C78</f>
        <v>585485855.26</v>
      </c>
      <c r="D85" s="64">
        <f>D11+D31+D44+D62+D70+D75+D78</f>
        <v>127250837.84</v>
      </c>
      <c r="E85" s="29">
        <f t="shared" si="10"/>
        <v>-458235017.41999996</v>
      </c>
      <c r="F85" s="29">
        <f t="shared" si="11"/>
        <v>21.73422922121509</v>
      </c>
    </row>
    <row r="86" spans="1:6" ht="12.75">
      <c r="A86" s="41"/>
      <c r="B86" s="42"/>
      <c r="C86" s="43"/>
      <c r="D86" s="43"/>
      <c r="E86" s="43"/>
      <c r="F86" s="44"/>
    </row>
    <row r="87" spans="1:6" ht="14.25" customHeight="1">
      <c r="A87" s="23"/>
      <c r="B87" s="24"/>
      <c r="C87" s="25"/>
      <c r="D87" s="25"/>
      <c r="E87" s="26"/>
      <c r="F87" s="48"/>
    </row>
    <row r="88" spans="1:6" ht="15" customHeight="1">
      <c r="A88" s="77" t="s">
        <v>180</v>
      </c>
      <c r="B88" s="78"/>
      <c r="C88" s="78"/>
      <c r="D88" s="78"/>
      <c r="E88" s="78"/>
      <c r="F88" s="78"/>
    </row>
    <row r="89" spans="1:6" ht="54" customHeight="1">
      <c r="A89" s="46" t="s">
        <v>157</v>
      </c>
      <c r="B89" s="4" t="s">
        <v>42</v>
      </c>
      <c r="C89" s="46" t="s">
        <v>170</v>
      </c>
      <c r="D89" s="46" t="s">
        <v>169</v>
      </c>
      <c r="E89" s="45" t="s">
        <v>0</v>
      </c>
      <c r="F89" s="45" t="s">
        <v>1</v>
      </c>
    </row>
    <row r="90" spans="1:6" ht="15" customHeight="1">
      <c r="A90" s="30" t="s">
        <v>3</v>
      </c>
      <c r="B90" s="14">
        <v>2</v>
      </c>
      <c r="C90" s="31">
        <v>3</v>
      </c>
      <c r="D90" s="15">
        <v>4</v>
      </c>
      <c r="E90" s="10">
        <v>5</v>
      </c>
      <c r="F90" s="10">
        <v>6</v>
      </c>
    </row>
    <row r="91" spans="1:6" ht="27.75" customHeight="1">
      <c r="A91" s="33" t="s">
        <v>65</v>
      </c>
      <c r="B91" s="34" t="s">
        <v>147</v>
      </c>
      <c r="C91" s="35">
        <f>C92</f>
        <v>31221941</v>
      </c>
      <c r="D91" s="35">
        <f>D92</f>
        <v>8765172</v>
      </c>
      <c r="E91" s="35">
        <f>E92</f>
        <v>-22456769</v>
      </c>
      <c r="F91" s="55">
        <f>F92</f>
        <v>28.07375748996515</v>
      </c>
    </row>
    <row r="92" spans="1:6" ht="25.5">
      <c r="A92" s="33" t="s">
        <v>66</v>
      </c>
      <c r="B92" s="34" t="s">
        <v>148</v>
      </c>
      <c r="C92" s="35">
        <f>SUM(C93:C101)</f>
        <v>31221941</v>
      </c>
      <c r="D92" s="35">
        <f>D93+D94+D95+D96+D98+D99+D100+D101</f>
        <v>8765172</v>
      </c>
      <c r="E92" s="35">
        <f>D92-C92</f>
        <v>-22456769</v>
      </c>
      <c r="F92" s="55">
        <f>D92/C92*100</f>
        <v>28.07375748996515</v>
      </c>
    </row>
    <row r="93" spans="1:6" ht="38.25">
      <c r="A93" s="18" t="s">
        <v>72</v>
      </c>
      <c r="B93" s="9" t="s">
        <v>6</v>
      </c>
      <c r="C93" s="7">
        <v>72850</v>
      </c>
      <c r="D93" s="7">
        <v>13860</v>
      </c>
      <c r="E93" s="7">
        <f>+D93-C93</f>
        <v>-58990</v>
      </c>
      <c r="F93" s="5">
        <f>+D93/C93*100</f>
        <v>19.025394646533975</v>
      </c>
    </row>
    <row r="94" spans="1:6" ht="12.75">
      <c r="A94" s="53" t="s">
        <v>74</v>
      </c>
      <c r="B94" s="9" t="s">
        <v>8</v>
      </c>
      <c r="C94" s="7">
        <v>2000000</v>
      </c>
      <c r="D94" s="7">
        <v>0</v>
      </c>
      <c r="E94" s="7">
        <f>+D94-C94</f>
        <v>-2000000</v>
      </c>
      <c r="F94" s="5">
        <f>+D94/C94*100</f>
        <v>0</v>
      </c>
    </row>
    <row r="95" spans="1:6" ht="12.75">
      <c r="A95" s="18" t="s">
        <v>81</v>
      </c>
      <c r="B95" s="9" t="s">
        <v>15</v>
      </c>
      <c r="C95" s="7">
        <v>157300</v>
      </c>
      <c r="D95" s="7">
        <v>0</v>
      </c>
      <c r="E95" s="7">
        <f>D95-C95</f>
        <v>-157300</v>
      </c>
      <c r="F95" s="5">
        <v>0</v>
      </c>
    </row>
    <row r="96" spans="1:6" ht="25.5">
      <c r="A96" s="18" t="s">
        <v>149</v>
      </c>
      <c r="B96" s="9" t="s">
        <v>63</v>
      </c>
      <c r="C96" s="7">
        <v>1550000</v>
      </c>
      <c r="D96" s="7">
        <v>0</v>
      </c>
      <c r="E96" s="7">
        <f aca="true" t="shared" si="12" ref="E96:E101">+D96-C96</f>
        <v>-1550000</v>
      </c>
      <c r="F96" s="5">
        <f>+D96/C96*100</f>
        <v>0</v>
      </c>
    </row>
    <row r="97" spans="1:6" ht="25.5">
      <c r="A97" s="49" t="s">
        <v>84</v>
      </c>
      <c r="B97" s="9" t="s">
        <v>18</v>
      </c>
      <c r="C97" s="7">
        <v>1447825</v>
      </c>
      <c r="D97" s="7"/>
      <c r="E97" s="7">
        <f t="shared" si="12"/>
        <v>-1447825</v>
      </c>
      <c r="F97" s="5">
        <f>+D97/C97*100</f>
        <v>0</v>
      </c>
    </row>
    <row r="98" spans="1:6" ht="12.75">
      <c r="A98" s="18" t="s">
        <v>165</v>
      </c>
      <c r="B98" s="9" t="s">
        <v>166</v>
      </c>
      <c r="C98" s="7">
        <v>549966</v>
      </c>
      <c r="D98" s="7">
        <v>0</v>
      </c>
      <c r="E98" s="7">
        <f t="shared" si="12"/>
        <v>-549966</v>
      </c>
      <c r="F98" s="5">
        <v>0</v>
      </c>
    </row>
    <row r="99" spans="1:6" ht="63.75">
      <c r="A99" s="18" t="s">
        <v>150</v>
      </c>
      <c r="B99" s="9" t="s">
        <v>64</v>
      </c>
      <c r="C99" s="7">
        <v>198500</v>
      </c>
      <c r="D99" s="7">
        <v>0</v>
      </c>
      <c r="E99" s="7">
        <f t="shared" si="12"/>
        <v>-198500</v>
      </c>
      <c r="F99" s="5">
        <f>+D99/C99*100</f>
        <v>0</v>
      </c>
    </row>
    <row r="100" spans="1:6" ht="12.75">
      <c r="A100" s="18" t="s">
        <v>163</v>
      </c>
      <c r="B100" s="9" t="s">
        <v>164</v>
      </c>
      <c r="C100" s="7">
        <v>25082000</v>
      </c>
      <c r="D100" s="7">
        <v>8751312</v>
      </c>
      <c r="E100" s="7">
        <f t="shared" si="12"/>
        <v>-16330688</v>
      </c>
      <c r="F100" s="5">
        <f>+D100/C100*100</f>
        <v>34.890806155808946</v>
      </c>
    </row>
    <row r="101" spans="1:6" ht="12.75">
      <c r="A101" s="18" t="s">
        <v>151</v>
      </c>
      <c r="B101" s="9" t="s">
        <v>44</v>
      </c>
      <c r="C101" s="7">
        <v>163500</v>
      </c>
      <c r="D101" s="7">
        <v>0</v>
      </c>
      <c r="E101" s="7">
        <f t="shared" si="12"/>
        <v>-163500</v>
      </c>
      <c r="F101" s="5">
        <f>+D101/C101*100</f>
        <v>0</v>
      </c>
    </row>
    <row r="102" spans="1:6" ht="27.75" customHeight="1">
      <c r="A102" s="17" t="s">
        <v>69</v>
      </c>
      <c r="B102" s="20" t="s">
        <v>70</v>
      </c>
      <c r="C102" s="35">
        <f>C103</f>
        <v>5130979.88</v>
      </c>
      <c r="D102" s="35">
        <f>D103</f>
        <v>1158176.48</v>
      </c>
      <c r="E102" s="38">
        <f>E103</f>
        <v>-3972803.4</v>
      </c>
      <c r="F102" s="39">
        <f>F103</f>
        <v>22.572228055589257</v>
      </c>
    </row>
    <row r="103" spans="1:6" ht="27.75" customHeight="1">
      <c r="A103" s="17" t="s">
        <v>71</v>
      </c>
      <c r="B103" s="20" t="s">
        <v>156</v>
      </c>
      <c r="C103" s="35">
        <f>C105+C106+C107+C108+C109+C104</f>
        <v>5130979.88</v>
      </c>
      <c r="D103" s="35">
        <f>D105+D106+D107+D108+D109+D104</f>
        <v>1158176.48</v>
      </c>
      <c r="E103" s="38">
        <f>D103-C103</f>
        <v>-3972803.4</v>
      </c>
      <c r="F103" s="39">
        <f>D103/C103*100</f>
        <v>22.572228055589257</v>
      </c>
    </row>
    <row r="104" spans="1:6" ht="12.75">
      <c r="A104" s="18" t="s">
        <v>90</v>
      </c>
      <c r="B104" s="9" t="s">
        <v>23</v>
      </c>
      <c r="C104" s="7">
        <v>4962029.88</v>
      </c>
      <c r="D104" s="7">
        <v>956607.66</v>
      </c>
      <c r="E104" s="7">
        <f>+D104-C104</f>
        <v>-4005422.2199999997</v>
      </c>
      <c r="F104" s="5">
        <f aca="true" t="shared" si="13" ref="F104:F109">+D104/C104*100</f>
        <v>19.27855500942691</v>
      </c>
    </row>
    <row r="105" spans="1:6" ht="25.5">
      <c r="A105" s="18" t="s">
        <v>91</v>
      </c>
      <c r="B105" s="9" t="s">
        <v>48</v>
      </c>
      <c r="C105" s="7">
        <v>153950</v>
      </c>
      <c r="D105" s="7">
        <v>165030.3</v>
      </c>
      <c r="E105" s="7">
        <f>+D105-C105</f>
        <v>11080.299999999988</v>
      </c>
      <c r="F105" s="5">
        <f t="shared" si="13"/>
        <v>107.19733679766156</v>
      </c>
    </row>
    <row r="106" spans="1:6" ht="25.5">
      <c r="A106" s="18" t="s">
        <v>152</v>
      </c>
      <c r="B106" s="9" t="s">
        <v>50</v>
      </c>
      <c r="C106" s="7"/>
      <c r="D106" s="7">
        <v>5538</v>
      </c>
      <c r="E106" s="7">
        <f>+D106-C106</f>
        <v>5538</v>
      </c>
      <c r="F106" s="5">
        <v>0</v>
      </c>
    </row>
    <row r="107" spans="1:6" ht="12.75">
      <c r="A107" s="18" t="s">
        <v>94</v>
      </c>
      <c r="B107" s="9" t="s">
        <v>24</v>
      </c>
      <c r="C107" s="7"/>
      <c r="D107" s="7">
        <v>1944</v>
      </c>
      <c r="E107" s="7">
        <f>+D107-C107</f>
        <v>1944</v>
      </c>
      <c r="F107" s="5">
        <v>0</v>
      </c>
    </row>
    <row r="108" spans="1:6" ht="25.5">
      <c r="A108" s="18" t="s">
        <v>96</v>
      </c>
      <c r="B108" s="9" t="s">
        <v>52</v>
      </c>
      <c r="C108" s="7"/>
      <c r="D108" s="7">
        <v>14056.52</v>
      </c>
      <c r="E108" s="7">
        <f>+D108-C108</f>
        <v>14056.52</v>
      </c>
      <c r="F108" s="5">
        <v>0</v>
      </c>
    </row>
    <row r="109" spans="1:6" ht="25.5">
      <c r="A109" s="49" t="s">
        <v>98</v>
      </c>
      <c r="B109" s="9" t="s">
        <v>54</v>
      </c>
      <c r="C109" s="7">
        <v>15000</v>
      </c>
      <c r="D109" s="7">
        <v>15000</v>
      </c>
      <c r="E109" s="7">
        <f>D109/C109*100</f>
        <v>100</v>
      </c>
      <c r="F109" s="5">
        <f t="shared" si="13"/>
        <v>100</v>
      </c>
    </row>
    <row r="110" spans="1:6" ht="38.25">
      <c r="A110" s="33" t="s">
        <v>100</v>
      </c>
      <c r="B110" s="20" t="s">
        <v>161</v>
      </c>
      <c r="C110" s="35">
        <f>C111</f>
        <v>30000</v>
      </c>
      <c r="D110" s="36">
        <f>D111</f>
        <v>214247.77000000002</v>
      </c>
      <c r="E110" s="38">
        <f>E111</f>
        <v>184247.77000000002</v>
      </c>
      <c r="F110" s="39">
        <f>F111</f>
        <v>714.1592333333333</v>
      </c>
    </row>
    <row r="111" spans="1:6" ht="40.5" customHeight="1">
      <c r="A111" s="33" t="s">
        <v>101</v>
      </c>
      <c r="B111" s="20" t="s">
        <v>153</v>
      </c>
      <c r="C111" s="35">
        <f>C112+C113+C114+C115+C116</f>
        <v>30000</v>
      </c>
      <c r="D111" s="35">
        <f>D112+D113+D114+D115+D116</f>
        <v>214247.77000000002</v>
      </c>
      <c r="E111" s="38">
        <f>D111-C111</f>
        <v>184247.77000000002</v>
      </c>
      <c r="F111" s="39">
        <f>D111/C111*100</f>
        <v>714.1592333333333</v>
      </c>
    </row>
    <row r="112" spans="1:6" ht="31.5" customHeight="1">
      <c r="A112" s="18" t="s">
        <v>102</v>
      </c>
      <c r="B112" s="9" t="s">
        <v>47</v>
      </c>
      <c r="C112" s="59"/>
      <c r="D112" s="59">
        <v>20000</v>
      </c>
      <c r="E112" s="7">
        <f>+D112-C112</f>
        <v>20000</v>
      </c>
      <c r="F112" s="5">
        <v>0</v>
      </c>
    </row>
    <row r="113" spans="1:6" ht="38.25">
      <c r="A113" s="18" t="s">
        <v>108</v>
      </c>
      <c r="B113" s="9" t="s">
        <v>30</v>
      </c>
      <c r="C113" s="7">
        <v>30000</v>
      </c>
      <c r="D113" s="7">
        <v>3750.97</v>
      </c>
      <c r="E113" s="7">
        <f>+D113-C113</f>
        <v>-26249.03</v>
      </c>
      <c r="F113" s="5">
        <f>+D113/C113*100</f>
        <v>12.503233333333332</v>
      </c>
    </row>
    <row r="114" spans="1:6" ht="25.5">
      <c r="A114" s="18" t="s">
        <v>109</v>
      </c>
      <c r="B114" s="9" t="s">
        <v>31</v>
      </c>
      <c r="C114" s="7"/>
      <c r="D114" s="7">
        <v>50000</v>
      </c>
      <c r="E114" s="7">
        <f>+D114-C114</f>
        <v>50000</v>
      </c>
      <c r="F114" s="5">
        <v>0</v>
      </c>
    </row>
    <row r="115" spans="1:6" ht="30.75" customHeight="1">
      <c r="A115" s="18" t="s">
        <v>171</v>
      </c>
      <c r="B115" s="9" t="s">
        <v>172</v>
      </c>
      <c r="C115" s="7"/>
      <c r="D115" s="7">
        <v>120493.07</v>
      </c>
      <c r="E115" s="7">
        <f>+D115-C115</f>
        <v>120493.07</v>
      </c>
      <c r="F115" s="5">
        <v>0</v>
      </c>
    </row>
    <row r="116" spans="1:6" ht="14.25" customHeight="1">
      <c r="A116" s="18" t="s">
        <v>115</v>
      </c>
      <c r="B116" s="9" t="s">
        <v>12</v>
      </c>
      <c r="C116" s="7"/>
      <c r="D116" s="7">
        <v>20003.73</v>
      </c>
      <c r="E116" s="7">
        <f>+D116-C116</f>
        <v>20003.73</v>
      </c>
      <c r="F116" s="5">
        <v>0</v>
      </c>
    </row>
    <row r="117" spans="1:6" ht="25.5">
      <c r="A117" s="17" t="s">
        <v>116</v>
      </c>
      <c r="B117" s="20" t="s">
        <v>117</v>
      </c>
      <c r="C117" s="35">
        <f>C118</f>
        <v>1111580</v>
      </c>
      <c r="D117" s="36">
        <f>D118</f>
        <v>52056.08</v>
      </c>
      <c r="E117" s="38">
        <f>E118</f>
        <v>-1059523.92</v>
      </c>
      <c r="F117" s="39">
        <f>F118</f>
        <v>4.6830709440616065</v>
      </c>
    </row>
    <row r="118" spans="1:6" ht="25.5">
      <c r="A118" s="17" t="s">
        <v>119</v>
      </c>
      <c r="B118" s="20" t="s">
        <v>118</v>
      </c>
      <c r="C118" s="35">
        <f>C119+C120+C121+C122</f>
        <v>1111580</v>
      </c>
      <c r="D118" s="35">
        <f>D119+D120+D121+D122</f>
        <v>52056.08</v>
      </c>
      <c r="E118" s="38">
        <f>D118-C118</f>
        <v>-1059523.92</v>
      </c>
      <c r="F118" s="39">
        <f>D118/C118*100</f>
        <v>4.6830709440616065</v>
      </c>
    </row>
    <row r="119" spans="1:6" ht="12.75">
      <c r="A119" s="18" t="s">
        <v>121</v>
      </c>
      <c r="B119" s="9" t="s">
        <v>59</v>
      </c>
      <c r="C119" s="7">
        <v>861980</v>
      </c>
      <c r="D119" s="7">
        <v>13773.68</v>
      </c>
      <c r="E119" s="7">
        <f>+D119-C119</f>
        <v>-848206.32</v>
      </c>
      <c r="F119" s="5">
        <f>+D119/C119*100</f>
        <v>1.5979117844961601</v>
      </c>
    </row>
    <row r="120" spans="1:6" ht="12.75">
      <c r="A120" s="18" t="s">
        <v>122</v>
      </c>
      <c r="B120" s="9" t="s">
        <v>35</v>
      </c>
      <c r="C120" s="7">
        <v>9000</v>
      </c>
      <c r="D120" s="7">
        <v>10974</v>
      </c>
      <c r="E120" s="7">
        <f>+D120-C120</f>
        <v>1974</v>
      </c>
      <c r="F120" s="5">
        <f>+D120/C120*100</f>
        <v>121.93333333333334</v>
      </c>
    </row>
    <row r="121" spans="1:6" ht="12.75">
      <c r="A121" s="18" t="s">
        <v>123</v>
      </c>
      <c r="B121" s="9" t="s">
        <v>36</v>
      </c>
      <c r="C121" s="7">
        <v>25000</v>
      </c>
      <c r="D121" s="7">
        <v>0</v>
      </c>
      <c r="E121" s="7">
        <f>+D121-C121</f>
        <v>-25000</v>
      </c>
      <c r="F121" s="5">
        <f>+D121/C121*100</f>
        <v>0</v>
      </c>
    </row>
    <row r="122" spans="1:6" ht="25.5">
      <c r="A122" s="18" t="s">
        <v>124</v>
      </c>
      <c r="B122" s="9" t="s">
        <v>37</v>
      </c>
      <c r="C122" s="7">
        <v>215600</v>
      </c>
      <c r="D122" s="7">
        <v>27308.4</v>
      </c>
      <c r="E122" s="7">
        <f>+D122-C122</f>
        <v>-188291.6</v>
      </c>
      <c r="F122" s="5">
        <f>+D122/C122*100</f>
        <v>12.666233766233766</v>
      </c>
    </row>
    <row r="123" spans="1:6" ht="30.75" customHeight="1">
      <c r="A123" s="17" t="s">
        <v>128</v>
      </c>
      <c r="B123" s="20" t="s">
        <v>126</v>
      </c>
      <c r="C123" s="35">
        <f>C124</f>
        <v>57410569.86</v>
      </c>
      <c r="D123" s="36">
        <f>D124</f>
        <v>10999743.94</v>
      </c>
      <c r="E123" s="38">
        <f>E124</f>
        <v>-68410313.8</v>
      </c>
      <c r="F123" s="39">
        <f>F124</f>
        <v>19.159788810359668</v>
      </c>
    </row>
    <row r="124" spans="1:6" ht="42" customHeight="1">
      <c r="A124" s="17" t="s">
        <v>129</v>
      </c>
      <c r="B124" s="20" t="s">
        <v>127</v>
      </c>
      <c r="C124" s="35">
        <f>C125+C126+C128+C129+C127</f>
        <v>57410569.86</v>
      </c>
      <c r="D124" s="35">
        <f>D125+D126+D128+D129+D127</f>
        <v>10999743.94</v>
      </c>
      <c r="E124" s="38">
        <f>-D124-C124</f>
        <v>-68410313.8</v>
      </c>
      <c r="F124" s="39">
        <f>D124/C124*100</f>
        <v>19.159788810359668</v>
      </c>
    </row>
    <row r="125" spans="1:6" ht="25.5">
      <c r="A125" s="18" t="s">
        <v>173</v>
      </c>
      <c r="B125" s="9" t="s">
        <v>48</v>
      </c>
      <c r="C125" s="7">
        <v>566216</v>
      </c>
      <c r="D125" s="7">
        <v>0</v>
      </c>
      <c r="E125" s="7">
        <f>+D125-C125</f>
        <v>-566216</v>
      </c>
      <c r="F125" s="5">
        <f>+D125/C125*100</f>
        <v>0</v>
      </c>
    </row>
    <row r="126" spans="1:6" ht="25.5">
      <c r="A126" s="18">
        <v>1511141</v>
      </c>
      <c r="B126" s="9" t="s">
        <v>48</v>
      </c>
      <c r="C126" s="7">
        <v>44494</v>
      </c>
      <c r="D126" s="7">
        <v>0</v>
      </c>
      <c r="E126" s="7">
        <f>+D126-C126</f>
        <v>-44494</v>
      </c>
      <c r="F126" s="5">
        <f>+D126/C126*100</f>
        <v>0</v>
      </c>
    </row>
    <row r="127" spans="1:6" ht="12.75">
      <c r="A127" s="18" t="s">
        <v>154</v>
      </c>
      <c r="B127" s="9" t="s">
        <v>176</v>
      </c>
      <c r="C127" s="7">
        <f>43739912.63+89770.41+9992253.82</f>
        <v>53821936.86</v>
      </c>
      <c r="D127" s="7">
        <v>10021659.82</v>
      </c>
      <c r="E127" s="7">
        <f>+D127-C127</f>
        <v>-43800277.04</v>
      </c>
      <c r="F127" s="5">
        <f>+D127/C127*100</f>
        <v>18.62002819792242</v>
      </c>
    </row>
    <row r="128" spans="1:6" ht="25.5">
      <c r="A128" s="18" t="s">
        <v>155</v>
      </c>
      <c r="B128" s="9" t="s">
        <v>43</v>
      </c>
      <c r="C128" s="7">
        <v>1902657</v>
      </c>
      <c r="D128" s="7">
        <v>0</v>
      </c>
      <c r="E128" s="7">
        <f>+D128-C128</f>
        <v>-1902657</v>
      </c>
      <c r="F128" s="5">
        <f>+D128/C128*100</f>
        <v>0</v>
      </c>
    </row>
    <row r="129" spans="1:6" ht="25.5">
      <c r="A129" s="18" t="s">
        <v>174</v>
      </c>
      <c r="B129" s="9" t="s">
        <v>175</v>
      </c>
      <c r="C129" s="7">
        <v>1075266</v>
      </c>
      <c r="D129" s="7">
        <v>978084.12</v>
      </c>
      <c r="E129" s="7">
        <f>+D129-C129</f>
        <v>-97181.88</v>
      </c>
      <c r="F129" s="5">
        <f>+D129/C129*100</f>
        <v>90.96206148060108</v>
      </c>
    </row>
    <row r="130" spans="1:6" ht="25.5">
      <c r="A130" s="17" t="s">
        <v>134</v>
      </c>
      <c r="B130" s="20" t="s">
        <v>168</v>
      </c>
      <c r="C130" s="35">
        <f>C131</f>
        <v>27500</v>
      </c>
      <c r="D130" s="36">
        <f>D131</f>
        <v>679700</v>
      </c>
      <c r="E130" s="38">
        <f>E131</f>
        <v>652200</v>
      </c>
      <c r="F130" s="39">
        <f>F131</f>
        <v>2471.6363636363635</v>
      </c>
    </row>
    <row r="131" spans="1:6" ht="17.25" customHeight="1">
      <c r="A131" s="17" t="s">
        <v>135</v>
      </c>
      <c r="B131" s="20" t="s">
        <v>167</v>
      </c>
      <c r="C131" s="35">
        <f>C132</f>
        <v>27500</v>
      </c>
      <c r="D131" s="35">
        <f>D132</f>
        <v>679700</v>
      </c>
      <c r="E131" s="38">
        <f>D131-C131</f>
        <v>652200</v>
      </c>
      <c r="F131" s="39">
        <f>D131/C131*100</f>
        <v>2471.6363636363635</v>
      </c>
    </row>
    <row r="132" spans="1:6" ht="24.75" customHeight="1">
      <c r="A132" s="53" t="s">
        <v>136</v>
      </c>
      <c r="B132" s="9" t="s">
        <v>47</v>
      </c>
      <c r="C132" s="47">
        <v>27500</v>
      </c>
      <c r="D132" s="3">
        <v>679700</v>
      </c>
      <c r="E132" s="7">
        <f>+D132-C132</f>
        <v>652200</v>
      </c>
      <c r="F132" s="5">
        <f>+D132/C132*100</f>
        <v>2471.6363636363635</v>
      </c>
    </row>
    <row r="133" spans="1:6" ht="26.25" customHeight="1">
      <c r="A133" s="17" t="s">
        <v>137</v>
      </c>
      <c r="B133" s="20" t="s">
        <v>138</v>
      </c>
      <c r="C133" s="35">
        <f>C134</f>
        <v>130000</v>
      </c>
      <c r="D133" s="35">
        <f>D134</f>
        <v>81000</v>
      </c>
      <c r="E133" s="38">
        <f>E134</f>
        <v>-49000</v>
      </c>
      <c r="F133" s="39">
        <f>F134</f>
        <v>62.30769230769231</v>
      </c>
    </row>
    <row r="134" spans="1:6" ht="27" customHeight="1">
      <c r="A134" s="17" t="s">
        <v>140</v>
      </c>
      <c r="B134" s="20" t="s">
        <v>139</v>
      </c>
      <c r="C134" s="35">
        <f>C135</f>
        <v>130000</v>
      </c>
      <c r="D134" s="35">
        <f>D135</f>
        <v>81000</v>
      </c>
      <c r="E134" s="38">
        <f>D134-C134</f>
        <v>-49000</v>
      </c>
      <c r="F134" s="39">
        <f>D134/C134*100</f>
        <v>62.30769230769231</v>
      </c>
    </row>
    <row r="135" spans="1:6" ht="25.5">
      <c r="A135" s="53" t="s">
        <v>141</v>
      </c>
      <c r="B135" s="9" t="s">
        <v>47</v>
      </c>
      <c r="C135" s="47">
        <v>130000</v>
      </c>
      <c r="D135" s="3">
        <v>81000</v>
      </c>
      <c r="E135" s="7">
        <f>+D135-C135</f>
        <v>-49000</v>
      </c>
      <c r="F135" s="5">
        <f>+D135/C135*100</f>
        <v>62.30769230769231</v>
      </c>
    </row>
    <row r="136" spans="1:6" ht="12.75">
      <c r="A136" s="28"/>
      <c r="B136" s="54" t="s">
        <v>146</v>
      </c>
      <c r="C136" s="37">
        <f>C91+C102+C110+C117+C123+C130+C133</f>
        <v>95062570.74000001</v>
      </c>
      <c r="D136" s="37">
        <f>D91+D102+D110+D117+D123+D130+D133</f>
        <v>21950096.27</v>
      </c>
      <c r="E136" s="38">
        <f>D136-C136</f>
        <v>-73112474.47000001</v>
      </c>
      <c r="F136" s="39">
        <f>+D136/C136*100</f>
        <v>23.09015640870307</v>
      </c>
    </row>
    <row r="137" spans="1:6" ht="12.75">
      <c r="A137" s="6"/>
      <c r="B137" s="6"/>
      <c r="C137" s="32"/>
      <c r="D137" s="32"/>
      <c r="E137" s="6"/>
      <c r="F137" s="6"/>
    </row>
    <row r="138" spans="1:6" ht="18.75">
      <c r="A138" s="65" t="s">
        <v>181</v>
      </c>
      <c r="B138" s="65"/>
      <c r="C138" s="65"/>
      <c r="D138" s="65"/>
      <c r="E138" s="65"/>
      <c r="F138" s="6"/>
    </row>
    <row r="139" spans="1:6" ht="18.75">
      <c r="A139" s="66" t="s">
        <v>41</v>
      </c>
      <c r="B139" s="67"/>
      <c r="C139" s="68"/>
      <c r="D139" s="69" t="s">
        <v>162</v>
      </c>
      <c r="E139" s="69"/>
      <c r="F139" s="48"/>
    </row>
    <row r="140" spans="1:6" ht="18.75">
      <c r="A140" s="66"/>
      <c r="B140" s="67"/>
      <c r="C140" s="68"/>
      <c r="D140" s="68"/>
      <c r="E140" s="69"/>
      <c r="F140" s="48"/>
    </row>
    <row r="141" spans="1:6" ht="18.75">
      <c r="A141" s="70" t="s">
        <v>40</v>
      </c>
      <c r="B141" s="67"/>
      <c r="C141" s="71"/>
      <c r="D141" s="71"/>
      <c r="E141" s="71"/>
      <c r="F141" s="48"/>
    </row>
    <row r="142" spans="1:6" ht="18.75">
      <c r="A142" s="65" t="s">
        <v>185</v>
      </c>
      <c r="B142" s="65"/>
      <c r="C142" s="71"/>
      <c r="D142" s="71"/>
      <c r="E142" s="71"/>
      <c r="F142" s="48"/>
    </row>
    <row r="143" spans="1:6" ht="18.75">
      <c r="A143" s="65" t="s">
        <v>186</v>
      </c>
      <c r="B143" s="65"/>
      <c r="C143" s="71"/>
      <c r="D143" s="71" t="s">
        <v>187</v>
      </c>
      <c r="E143" s="65"/>
      <c r="F143" s="48"/>
    </row>
    <row r="144" spans="1:6" ht="15">
      <c r="A144" s="57"/>
      <c r="B144" s="57"/>
      <c r="C144" s="57"/>
      <c r="D144" s="57"/>
      <c r="E144" s="57"/>
      <c r="F144" s="6"/>
    </row>
  </sheetData>
  <sheetProtection/>
  <mergeCells count="5">
    <mergeCell ref="C1:D1"/>
    <mergeCell ref="C4:F4"/>
    <mergeCell ref="A6:F6"/>
    <mergeCell ref="A7:F7"/>
    <mergeCell ref="A88:F88"/>
  </mergeCells>
  <printOptions/>
  <pageMargins left="0.9448818897637796" right="0.1968503937007874" top="0.53" bottom="0.27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2023-05-11T13:41:25Z</cp:lastPrinted>
  <dcterms:created xsi:type="dcterms:W3CDTF">2015-04-15T06:48:28Z</dcterms:created>
  <dcterms:modified xsi:type="dcterms:W3CDTF">2023-05-11T13:41:31Z</dcterms:modified>
  <cp:category/>
  <cp:version/>
  <cp:contentType/>
  <cp:contentStatus/>
</cp:coreProperties>
</file>